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5" yWindow="65446" windowWidth="14310" windowHeight="1285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'Доходы'!$5:$5</definedName>
    <definedName name="_xlnm.Print_Area" localSheetId="0">'Доходы'!$A$1:$H$34</definedName>
  </definedNames>
  <calcPr fullCalcOnLoad="1"/>
</workbook>
</file>

<file path=xl/sharedStrings.xml><?xml version="1.0" encoding="utf-8"?>
<sst xmlns="http://schemas.openxmlformats.org/spreadsheetml/2006/main" count="160" uniqueCount="143">
  <si>
    <t>Наименование кода поступлений в бюджет, группы, подгруппы, статьи, подстатьи, элемента, программы (подпрограммы), кода экономической  классификации доходов</t>
  </si>
  <si>
    <t xml:space="preserve">Код </t>
  </si>
  <si>
    <t>Единый сельскохозяйственный налог</t>
  </si>
  <si>
    <t>000 1 00 00000 00 0000 000 Налоговые и неналоговые доходы</t>
  </si>
  <si>
    <t>182 1 05 03010 01 0000 110</t>
  </si>
  <si>
    <t>182  1 06 01030 10 0000 110</t>
  </si>
  <si>
    <t>000 1 06 06000 00 0000 110  Земельный налог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</si>
  <si>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</si>
  <si>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</si>
  <si>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2 00 00000 00 0000 000 БЕЗВОЗМЕЗДНЫЕ ПОСТУПЛЕНИЯ</t>
  </si>
  <si>
    <t>Дотации бюджетам сельских  поселений на выравнивание бюджетной 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</si>
  <si>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</si>
  <si>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</si>
  <si>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1. Доходы</t>
  </si>
  <si>
    <t>Прочие межбюджетные трансферты общего характера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</si>
  <si>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</si>
  <si>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</si>
  <si>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</si>
  <si>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</si>
  <si>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</si>
  <si>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</si>
  <si>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</si>
  <si>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</si>
  <si>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Сельское хозяйство и рыболовство</t>
  </si>
  <si>
    <t>Национальная экономика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</si>
  <si>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</si>
  <si>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</si>
  <si>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</si>
  <si>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</si>
  <si>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</si>
  <si>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</si>
  <si>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</si>
  <si>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</si>
  <si>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2. Расходы</t>
  </si>
  <si>
    <t>3. Источники</t>
  </si>
  <si>
    <t>Источники внутреннего финансирования дефицита бюджета, всего</t>
  </si>
  <si>
    <t>Изменение остатков  средств  на счетах  по учету средств бюджета</t>
  </si>
  <si>
    <t>Увеличение прочих остатков  средств бюджетов</t>
  </si>
  <si>
    <t>Увеличение прочих остатков денежных средств  бюджетов</t>
  </si>
  <si>
    <t>Увеличение  прочих остатков денежных средств  бюджетов  поселений</t>
  </si>
  <si>
    <t>Уменьшение   остатков  средств бюджетов</t>
  </si>
  <si>
    <t>Уменьшение  прочих остатков денежных средств</t>
  </si>
  <si>
    <t>Уменьшение  прочих остатков денежных средств местного бюджета</t>
  </si>
  <si>
    <t xml:space="preserve">Субвенции бюджетам сельских поселений на выполнение передаваемых полномочий субъектов Российской Федерации
</t>
  </si>
  <si>
    <t>Культура</t>
  </si>
  <si>
    <t>Межбюджетные трансферты общего характера бюджетам бюджетной системы Российской Федерации</t>
  </si>
  <si>
    <t>Процент исполнения факта к плану</t>
  </si>
  <si>
    <t xml:space="preserve"> Налог на доходы физических лиц</t>
  </si>
  <si>
    <t>182 1 01 02000 01 0000 110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</si>
  <si>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</si>
  <si>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Первоначальный план на 2018 год</t>
  </si>
  <si>
    <t>Фактическое исполнение за 9 месяцев 2018 года</t>
  </si>
  <si>
    <t>Ожидаемое исполнение за 2018 год</t>
  </si>
  <si>
    <t>План с учетом изменений на 01.10.2018 г.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</si>
  <si>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</si>
  <si>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</si>
  <si>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</si>
  <si>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План с учетом изменений на 01.10.2019 г.</t>
  </si>
  <si>
    <t>Фактическое исполнение за 9 месяцев 2019 года</t>
  </si>
  <si>
    <t>Ожидаемое исполнение за 2019 год</t>
  </si>
  <si>
    <t>руб.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</si>
  <si>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</si>
  <si>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</si>
  <si>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Субсидии бюджетам сельских поселений на обеспечение комплексного развития сельских территорий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</si>
  <si>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</si>
  <si>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Защита населения и территории от чрезвычайных ситуаций природного и техногенного характера, пожарная безопасность</t>
  </si>
  <si>
    <t>Доходы от реализации недвижимого имущества бюджетных, автономных учреждений, находящегося в собственности сельских поселений, в части реализации основных средств</t>
  </si>
  <si>
    <t>611 2 02 15001 10 0000 150</t>
  </si>
  <si>
    <t xml:space="preserve">611 1 11 09045 10 0000 120
</t>
  </si>
  <si>
    <t>611 1 14 06025 10 0000 430</t>
  </si>
  <si>
    <t>611 1 16 10032 10 0000 140</t>
  </si>
  <si>
    <t>611 1 14 02053 10 0000 410</t>
  </si>
  <si>
    <t>611 1 14 01050 10 0000 410</t>
  </si>
  <si>
    <t>Доходы от продажи квартир, находящихся в собственности сельских поселений</t>
  </si>
  <si>
    <t>611 1 14 02058 10 0000 410</t>
  </si>
  <si>
    <t>Невыясненные поступления, зачисляемые в бюджеты сельских поселений</t>
  </si>
  <si>
    <t>611 1 17 01050 10 0000 180</t>
  </si>
  <si>
    <t>Земельный налог (по обязательствам, возникшим до 1 января 2006 года), мобилизуемый на территориях сельских  поселений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</si>
  <si>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</si>
  <si>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611 1 09 04053 10 2100 110</t>
  </si>
  <si>
    <t>611 1 09 04053 10 1000 110</t>
  </si>
  <si>
    <t xml:space="preserve">611 2 02 35118 10 0000 150
  </t>
  </si>
  <si>
    <t xml:space="preserve">611 2 02 15009 10 0000 150
</t>
  </si>
  <si>
    <t xml:space="preserve">611 2 02 16001 10 0000 150
</t>
  </si>
  <si>
    <t xml:space="preserve">611 2 02 25555 10 0000 150
</t>
  </si>
  <si>
    <t xml:space="preserve">611 2 02 25576 10 0000 150
</t>
  </si>
  <si>
    <t xml:space="preserve">611 2 02 30024 10 0000 150
</t>
  </si>
  <si>
    <t>611 13. 01 00 0 00 00000 000</t>
  </si>
  <si>
    <t>611 13. 00 00 0 00 00000 000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</si>
  <si>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</si>
  <si>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</si>
  <si>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611 01.00 00 0 00 00000 000</t>
  </si>
  <si>
    <t>611 01.02 00 0 00 00000 000</t>
  </si>
  <si>
    <t>611 01.04 00 0 00 00000 000</t>
  </si>
  <si>
    <t>611 01.13 00 0 00 00000 000</t>
  </si>
  <si>
    <t>611 02.00 00 0 00 00000 000</t>
  </si>
  <si>
    <t>611 02.03 00 0 00 00000 000</t>
  </si>
  <si>
    <t>611 03.00 00 0 00 00000 000</t>
  </si>
  <si>
    <t>611 03.10 00 0 00 00000 000</t>
  </si>
  <si>
    <t>611 04.00 00 0 00 00000 000</t>
  </si>
  <si>
    <t>611 04.05 00 0 00 00000 000</t>
  </si>
  <si>
    <t>611 05.00 00 0 00 00000 000</t>
  </si>
  <si>
    <t>611 05.01 00 0 00 00000 000</t>
  </si>
  <si>
    <t>611 05.03 00 0 00 00000 000</t>
  </si>
  <si>
    <t>611 08.00 00 0 00 00000 000</t>
  </si>
  <si>
    <t>611 08.01 00 0 00 00000 000</t>
  </si>
  <si>
    <t>611 10.00 00 0 00 00000 000</t>
  </si>
  <si>
    <t>611 10.01 00 0 00 00000 000</t>
  </si>
  <si>
    <t>611 11.00 00 0 00 00000 000</t>
  </si>
  <si>
    <t>611 11.01 00 0 00 00000 000</t>
  </si>
  <si>
    <t>611 14.00 00 0 00 00000 000</t>
  </si>
  <si>
    <t>611 14.03 00 0 00 00000 000</t>
  </si>
  <si>
    <t>611 01 03 0100 10 000 810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</si>
  <si>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</si>
  <si>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611 01 03 0000 00 000 810</t>
  </si>
  <si>
    <t>611 01 00 0000 00 0000 000</t>
  </si>
  <si>
    <t>611 01 05 0000 00 0000 000</t>
  </si>
  <si>
    <t>611 01 05 0200 00 0000 500</t>
  </si>
  <si>
    <t xml:space="preserve">611 01 05 0201 00 0000 510 </t>
  </si>
  <si>
    <t xml:space="preserve">611 01 05 0201 10 0000 510 </t>
  </si>
  <si>
    <t>611 01 05 0000 00 0000 600</t>
  </si>
  <si>
    <t>611 01 05 0200 00 0000 600</t>
  </si>
  <si>
    <t xml:space="preserve">611 01 05 0201 00 0000 610 </t>
  </si>
  <si>
    <t xml:space="preserve">611 01 05 0201 10 0000 610 </t>
  </si>
  <si>
    <t>Погашение кредитов из других бюджетов бюджетной системы Российской Федерации в валюте Российской Федерации</t>
  </si>
  <si>
    <t>Процент ожидаемого исполнения к уточненному плану</t>
  </si>
  <si>
    <t>611 2 02 15002 10 0000 150</t>
  </si>
  <si>
    <t>Дотации бюджетам сельских поселений на поддержку мер по обеспечению сбалансированности бюджетов</t>
  </si>
  <si>
    <t>611 1 13 02995 10 0000 130</t>
  </si>
  <si>
    <t>Прочие доходы от компенсации затрат бюджетов сельских поселений</t>
  </si>
  <si>
    <t>611 2 02 19999 10 0000 150</t>
  </si>
  <si>
    <t>Прочие дотации бюджетам сельских поселений</t>
  </si>
  <si>
    <t>611 2 02 25467 10 0000 150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</si>
  <si>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</si>
  <si>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Оценка ожидаемого исполнения бюджета 
муниципального образования «Валдгеймское сельское поселение» 
Биробиджанского муниципального района Еврейской автономной области
на 2023 год
</t>
  </si>
  <si>
    <t>Первоначальный план на 2023 год</t>
  </si>
  <si>
    <t>План с учетом изменений на 01.10.2023 г.</t>
  </si>
  <si>
    <t>Фактическое исполнение за 9 месяцев 2023 года</t>
  </si>
  <si>
    <t>Ожидаемое исполнение за 2023 год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</si>
  <si>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</si>
  <si>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</si>
  <si>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Прочие неналоговые доходы бюджетов сельских поселений</t>
  </si>
  <si>
    <t>611 117 05050 10 0000 180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</si>
</sst>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;[Red]\-#,##0.00;0.00"/>
    <numFmt numFmtId="183" formatCode="0\.00\.0"/>
    <numFmt numFmtId="184" formatCode="00\.00\.00"/>
    <numFmt numFmtId="185" formatCode="0000\.00\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[Red]\-#,##0.00\ "/>
    <numFmt numFmtId="191" formatCode="#,##0.0;[Red]\-#,##0.0;0.0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3" applyFont="1" applyAlignment="1">
      <alignment vertical="center"/>
      <protection/>
    </xf>
    <xf numFmtId="49" fontId="4" fillId="0" borderId="0" xfId="53" applyNumberFormat="1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2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2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183" fontId="5" fillId="0" borderId="10" xfId="53" applyNumberFormat="1" applyFont="1" applyFill="1" applyBorder="1" applyAlignment="1" applyProtection="1">
      <alignment horizontal="left" vertical="center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182" fontId="4" fillId="0" borderId="10" xfId="53" applyNumberFormat="1" applyFont="1" applyFill="1" applyBorder="1" applyAlignment="1" applyProtection="1">
      <alignment vertical="center"/>
      <protection hidden="1"/>
    </xf>
    <xf numFmtId="183" fontId="4" fillId="0" borderId="10" xfId="53" applyNumberFormat="1" applyFont="1" applyFill="1" applyBorder="1" applyAlignment="1" applyProtection="1">
      <alignment horizontal="left" vertical="center"/>
      <protection hidden="1"/>
    </xf>
    <xf numFmtId="184" fontId="4" fillId="0" borderId="10" xfId="53" applyNumberFormat="1" applyFont="1" applyFill="1" applyBorder="1" applyAlignment="1" applyProtection="1">
      <alignment horizontal="left" vertical="center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Alignment="1">
      <alignment horizontal="center" vertical="center" wrapText="1"/>
      <protection/>
    </xf>
    <xf numFmtId="182" fontId="7" fillId="0" borderId="10" xfId="53" applyNumberFormat="1" applyFont="1" applyFill="1" applyBorder="1" applyAlignment="1" applyProtection="1">
      <alignment horizontal="center" vertical="center"/>
      <protection hidden="1"/>
    </xf>
    <xf numFmtId="2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2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182" fontId="5" fillId="33" borderId="10" xfId="53" applyNumberFormat="1" applyFont="1" applyFill="1" applyBorder="1" applyAlignment="1" applyProtection="1">
      <alignment vertical="center"/>
      <protection hidden="1"/>
    </xf>
    <xf numFmtId="0" fontId="9" fillId="33" borderId="10" xfId="53" applyNumberFormat="1" applyFont="1" applyFill="1" applyBorder="1" applyAlignment="1" applyProtection="1">
      <alignment horizontal="left" vertical="center"/>
      <protection hidden="1"/>
    </xf>
    <xf numFmtId="0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2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2" fontId="3" fillId="33" borderId="10" xfId="53" applyNumberFormat="1" applyFont="1" applyFill="1" applyBorder="1" applyAlignment="1" applyProtection="1">
      <alignment horizontal="left" vertical="center" wrapText="1"/>
      <protection hidden="1"/>
    </xf>
    <xf numFmtId="182" fontId="3" fillId="33" borderId="10" xfId="53" applyNumberFormat="1" applyFont="1" applyFill="1" applyBorder="1" applyAlignment="1" applyProtection="1">
      <alignment horizontal="center" vertical="center"/>
      <protection hidden="1"/>
    </xf>
    <xf numFmtId="183" fontId="5" fillId="33" borderId="10" xfId="53" applyNumberFormat="1" applyFont="1" applyFill="1" applyBorder="1" applyAlignment="1" applyProtection="1">
      <alignment horizontal="left" vertical="center"/>
      <protection hidden="1"/>
    </xf>
    <xf numFmtId="184" fontId="5" fillId="33" borderId="10" xfId="53" applyNumberFormat="1" applyFont="1" applyFill="1" applyBorder="1" applyAlignment="1" applyProtection="1">
      <alignment horizontal="left" vertical="center"/>
      <protection hidden="1"/>
    </xf>
    <xf numFmtId="0" fontId="5" fillId="33" borderId="10" xfId="53" applyNumberFormat="1" applyFont="1" applyFill="1" applyBorder="1" applyAlignment="1" applyProtection="1">
      <alignment vertical="center" wrapText="1"/>
      <protection hidden="1"/>
    </xf>
    <xf numFmtId="0" fontId="5" fillId="33" borderId="10" xfId="53" applyNumberFormat="1" applyFont="1" applyFill="1" applyBorder="1" applyAlignment="1" applyProtection="1">
      <alignment horizontal="left" vertical="center"/>
      <protection hidden="1"/>
    </xf>
    <xf numFmtId="0" fontId="3" fillId="33" borderId="10" xfId="53" applyNumberFormat="1" applyFont="1" applyFill="1" applyBorder="1" applyAlignment="1" applyProtection="1">
      <alignment horizontal="left" vertical="center"/>
      <protection hidden="1"/>
    </xf>
    <xf numFmtId="182" fontId="3" fillId="33" borderId="10" xfId="53" applyNumberFormat="1" applyFont="1" applyFill="1" applyBorder="1" applyAlignment="1" applyProtection="1">
      <alignment vertical="center"/>
      <protection hidden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182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82" fontId="7" fillId="34" borderId="10" xfId="53" applyNumberFormat="1" applyFont="1" applyFill="1" applyBorder="1" applyAlignment="1" applyProtection="1">
      <alignment horizontal="center" vertical="center"/>
      <protection hidden="1"/>
    </xf>
    <xf numFmtId="183" fontId="4" fillId="34" borderId="10" xfId="53" applyNumberFormat="1" applyFont="1" applyFill="1" applyBorder="1" applyAlignment="1" applyProtection="1">
      <alignment horizontal="left" vertical="center"/>
      <protection hidden="1"/>
    </xf>
    <xf numFmtId="184" fontId="4" fillId="34" borderId="10" xfId="53" applyNumberFormat="1" applyFont="1" applyFill="1" applyBorder="1" applyAlignment="1" applyProtection="1">
      <alignment horizontal="left" vertical="center"/>
      <protection hidden="1"/>
    </xf>
    <xf numFmtId="0" fontId="4" fillId="34" borderId="10" xfId="53" applyNumberFormat="1" applyFont="1" applyFill="1" applyBorder="1" applyAlignment="1" applyProtection="1">
      <alignment vertical="center" wrapText="1"/>
      <protection hidden="1"/>
    </xf>
    <xf numFmtId="0" fontId="4" fillId="34" borderId="10" xfId="53" applyNumberFormat="1" applyFont="1" applyFill="1" applyBorder="1" applyAlignment="1" applyProtection="1">
      <alignment horizontal="left" vertical="center"/>
      <protection hidden="1"/>
    </xf>
    <xf numFmtId="3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190" fontId="4" fillId="0" borderId="0" xfId="53" applyNumberFormat="1" applyFont="1" applyFill="1" applyAlignment="1">
      <alignment vertical="center"/>
      <protection/>
    </xf>
    <xf numFmtId="0" fontId="7" fillId="0" borderId="0" xfId="53" applyFont="1" applyFill="1" applyAlignment="1">
      <alignment vertical="center"/>
      <protection/>
    </xf>
    <xf numFmtId="182" fontId="52" fillId="0" borderId="10" xfId="53" applyNumberFormat="1" applyFont="1" applyFill="1" applyBorder="1" applyAlignment="1" applyProtection="1">
      <alignment vertical="center"/>
      <protection hidden="1"/>
    </xf>
    <xf numFmtId="0" fontId="4" fillId="35" borderId="0" xfId="53" applyFont="1" applyFill="1" applyAlignment="1">
      <alignment vertical="center"/>
      <protection/>
    </xf>
    <xf numFmtId="0" fontId="5" fillId="35" borderId="10" xfId="53" applyNumberFormat="1" applyFont="1" applyFill="1" applyBorder="1" applyAlignment="1" applyProtection="1">
      <alignment horizontal="center" vertical="center" wrapText="1"/>
      <protection hidden="1"/>
    </xf>
    <xf numFmtId="182" fontId="7" fillId="35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4" fillId="0" borderId="0" xfId="53" applyFont="1" applyAlignment="1">
      <alignment horizontal="center" vertical="center"/>
      <protection/>
    </xf>
    <xf numFmtId="183" fontId="5" fillId="0" borderId="10" xfId="53" applyNumberFormat="1" applyFont="1" applyFill="1" applyBorder="1" applyAlignment="1" applyProtection="1">
      <alignment horizontal="left" vertical="center"/>
      <protection hidden="1"/>
    </xf>
    <xf numFmtId="183" fontId="5" fillId="33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workbookViewId="0" topLeftCell="A1">
      <selection activeCell="G38" sqref="G38"/>
    </sheetView>
  </sheetViews>
  <sheetFormatPr defaultColWidth="9.00390625" defaultRowHeight="12.75"/>
  <cols>
    <col min="1" max="1" width="0.2421875" style="1" customWidth="1"/>
    <col min="2" max="2" width="24.125" style="2" customWidth="1"/>
    <col min="3" max="3" width="48.00390625" style="1" customWidth="1"/>
    <col min="4" max="4" width="16.625" style="52" customWidth="1"/>
    <col min="5" max="5" width="12.375" style="1" customWidth="1"/>
    <col min="6" max="7" width="12.375" style="52" customWidth="1"/>
    <col min="8" max="8" width="17.25390625" style="1" customWidth="1"/>
    <col min="9" max="230" width="9.125" style="1" customWidth="1"/>
    <col min="231" max="16384" width="9.125" style="1" customWidth="1"/>
  </cols>
  <sheetData>
    <row r="1" spans="7:8" ht="15.75">
      <c r="G1" s="55"/>
      <c r="H1" s="26"/>
    </row>
    <row r="2" spans="1:8" ht="66" customHeight="1">
      <c r="A2" s="62" t="s">
        <v>134</v>
      </c>
      <c r="B2" s="62"/>
      <c r="C2" s="62"/>
      <c r="D2" s="62"/>
      <c r="E2" s="63"/>
      <c r="F2" s="63"/>
      <c r="G2" s="63"/>
      <c r="H2" s="63"/>
    </row>
    <row r="3" spans="1:8" ht="15.75" customHeight="1">
      <c r="A3" s="18"/>
      <c r="B3" s="18"/>
      <c r="C3" s="18"/>
      <c r="D3" s="53"/>
      <c r="E3" s="18"/>
      <c r="F3" s="53"/>
      <c r="G3" s="53"/>
      <c r="H3" s="18"/>
    </row>
    <row r="4" spans="1:8" ht="15.75" customHeight="1">
      <c r="A4" s="18"/>
      <c r="B4" s="18"/>
      <c r="C4" s="18" t="s">
        <v>13</v>
      </c>
      <c r="D4" s="53"/>
      <c r="E4" s="18"/>
      <c r="F4" s="53"/>
      <c r="G4" s="53"/>
      <c r="H4" s="28" t="s">
        <v>60</v>
      </c>
    </row>
    <row r="5" spans="1:8" ht="61.5" customHeight="1">
      <c r="A5" s="61" t="s">
        <v>1</v>
      </c>
      <c r="B5" s="61"/>
      <c r="C5" s="25" t="s">
        <v>0</v>
      </c>
      <c r="D5" s="25" t="s">
        <v>135</v>
      </c>
      <c r="E5" s="25" t="s">
        <v>136</v>
      </c>
      <c r="F5" s="25" t="s">
        <v>137</v>
      </c>
      <c r="G5" s="25" t="s">
        <v>138</v>
      </c>
      <c r="H5" s="25" t="s">
        <v>125</v>
      </c>
    </row>
    <row r="6" spans="1:8" ht="25.5" customHeight="1">
      <c r="A6" s="60" t="s">
        <v>3</v>
      </c>
      <c r="B6" s="60"/>
      <c r="C6" s="60"/>
      <c r="D6" s="29">
        <f>D7+D8+D9+D11+D14+D20+D10+D18+D19+D22</f>
        <v>5532000</v>
      </c>
      <c r="E6" s="29">
        <f>E7+E8+E9+E11+E14+E20+E10+E18+E19+E22+E15</f>
        <v>5595303.42</v>
      </c>
      <c r="F6" s="29">
        <f>F7+F8+F9+F11+F14+F20+F10+F18+F19+F22+F15+F12</f>
        <v>4472289.9</v>
      </c>
      <c r="G6" s="29">
        <f>SUM(G7:G20)</f>
        <v>6045639.590000001</v>
      </c>
      <c r="H6" s="29">
        <f>(G6/E6)*100</f>
        <v>108.04846736979997</v>
      </c>
    </row>
    <row r="7" spans="1:11" ht="28.5" customHeight="1">
      <c r="A7" s="6"/>
      <c r="B7" s="5" t="s">
        <v>48</v>
      </c>
      <c r="C7" s="5" t="s">
        <v>47</v>
      </c>
      <c r="D7" s="13">
        <v>3922000</v>
      </c>
      <c r="E7" s="13">
        <v>3922000</v>
      </c>
      <c r="F7" s="13">
        <v>3156031.09</v>
      </c>
      <c r="G7" s="13">
        <v>3922000</v>
      </c>
      <c r="H7" s="13">
        <f aca="true" t="shared" si="0" ref="H7:H34">(G7/E7)*100</f>
        <v>100</v>
      </c>
      <c r="I7" s="27"/>
      <c r="J7" s="27"/>
      <c r="K7" s="27"/>
    </row>
    <row r="8" spans="1:11" ht="31.5" customHeight="1">
      <c r="A8" s="17"/>
      <c r="B8" s="5" t="s">
        <v>4</v>
      </c>
      <c r="C8" s="7" t="s">
        <v>2</v>
      </c>
      <c r="D8" s="13">
        <v>96000</v>
      </c>
      <c r="E8" s="13">
        <v>96000</v>
      </c>
      <c r="F8" s="13">
        <v>13242.23</v>
      </c>
      <c r="G8" s="13">
        <v>96000</v>
      </c>
      <c r="H8" s="13">
        <f t="shared" si="0"/>
        <v>100</v>
      </c>
      <c r="I8" s="27"/>
      <c r="J8" s="27"/>
      <c r="K8" s="27"/>
    </row>
    <row r="9" spans="1:11" ht="44.25" customHeight="1">
      <c r="A9" s="8" t="s">
        <v>6</v>
      </c>
      <c r="B9" s="5" t="s">
        <v>5</v>
      </c>
      <c r="C9" s="9" t="s">
        <v>49</v>
      </c>
      <c r="D9" s="13">
        <v>290000</v>
      </c>
      <c r="E9" s="13">
        <v>290000</v>
      </c>
      <c r="F9" s="13">
        <v>52706.18</v>
      </c>
      <c r="G9" s="13">
        <v>290000</v>
      </c>
      <c r="H9" s="13">
        <f t="shared" si="0"/>
        <v>100</v>
      </c>
      <c r="I9" s="27"/>
      <c r="J9" s="27"/>
      <c r="K9" s="27"/>
    </row>
    <row r="10" spans="1:11" ht="44.25" customHeight="1">
      <c r="A10" s="8"/>
      <c r="B10" s="5" t="s">
        <v>139</v>
      </c>
      <c r="C10" s="9" t="s">
        <v>140</v>
      </c>
      <c r="D10" s="13">
        <v>205000</v>
      </c>
      <c r="E10" s="13">
        <v>205000</v>
      </c>
      <c r="F10" s="13">
        <v>301412.58</v>
      </c>
      <c r="G10" s="13">
        <v>301412.58</v>
      </c>
      <c r="H10" s="13"/>
      <c r="I10" s="27"/>
      <c r="J10" s="27"/>
      <c r="K10" s="27"/>
    </row>
    <row r="11" spans="1:8" ht="39.75" customHeight="1">
      <c r="A11" s="17"/>
      <c r="B11" s="5" t="s">
        <v>7</v>
      </c>
      <c r="C11" s="9" t="s">
        <v>8</v>
      </c>
      <c r="D11" s="13">
        <v>720000</v>
      </c>
      <c r="E11" s="13">
        <v>720000</v>
      </c>
      <c r="F11" s="13">
        <v>222670.81</v>
      </c>
      <c r="G11" s="13">
        <v>720000</v>
      </c>
      <c r="H11" s="13">
        <f t="shared" si="0"/>
        <v>100</v>
      </c>
    </row>
    <row r="12" spans="1:8" ht="63.75">
      <c r="A12" s="17"/>
      <c r="B12" s="5" t="s">
        <v>80</v>
      </c>
      <c r="C12" s="9" t="s">
        <v>77</v>
      </c>
      <c r="D12" s="13">
        <v>0</v>
      </c>
      <c r="E12" s="13">
        <v>0</v>
      </c>
      <c r="F12" s="13">
        <v>329.44</v>
      </c>
      <c r="G12" s="13">
        <v>329.44</v>
      </c>
      <c r="H12" s="13" t="e">
        <f t="shared" si="0"/>
        <v>#DIV/0!</v>
      </c>
    </row>
    <row r="13" spans="1:8" ht="51">
      <c r="A13" s="17"/>
      <c r="B13" s="5" t="s">
        <v>79</v>
      </c>
      <c r="C13" s="9" t="s">
        <v>78</v>
      </c>
      <c r="D13" s="13">
        <v>0</v>
      </c>
      <c r="E13" s="13">
        <v>0</v>
      </c>
      <c r="F13" s="13">
        <v>0</v>
      </c>
      <c r="G13" s="13">
        <v>0</v>
      </c>
      <c r="H13" s="13" t="e">
        <f t="shared" si="0"/>
        <v>#DIV/0!</v>
      </c>
    </row>
    <row r="14" spans="1:8" ht="76.5">
      <c r="A14" s="9"/>
      <c r="B14" s="7" t="s">
        <v>68</v>
      </c>
      <c r="C14" s="9" t="s">
        <v>54</v>
      </c>
      <c r="D14" s="13">
        <v>51000</v>
      </c>
      <c r="E14" s="13">
        <v>51035</v>
      </c>
      <c r="F14" s="13">
        <v>78702.55</v>
      </c>
      <c r="G14" s="13">
        <v>78702.55</v>
      </c>
      <c r="H14" s="13">
        <f t="shared" si="0"/>
        <v>154.21289311256982</v>
      </c>
    </row>
    <row r="15" spans="1:8" ht="25.5">
      <c r="A15" s="9"/>
      <c r="B15" s="7" t="s">
        <v>128</v>
      </c>
      <c r="C15" s="9" t="s">
        <v>129</v>
      </c>
      <c r="D15" s="13">
        <v>0</v>
      </c>
      <c r="E15" s="13">
        <v>45921.9</v>
      </c>
      <c r="F15" s="13">
        <v>45921.9</v>
      </c>
      <c r="G15" s="13">
        <v>45921.9</v>
      </c>
      <c r="H15" s="13">
        <f t="shared" si="0"/>
        <v>100</v>
      </c>
    </row>
    <row r="16" spans="1:8" ht="25.5">
      <c r="A16" s="9"/>
      <c r="B16" s="7" t="s">
        <v>72</v>
      </c>
      <c r="C16" s="9" t="s">
        <v>73</v>
      </c>
      <c r="D16" s="13">
        <v>0</v>
      </c>
      <c r="E16" s="13">
        <v>0</v>
      </c>
      <c r="F16" s="13">
        <v>0</v>
      </c>
      <c r="G16" s="13">
        <v>0</v>
      </c>
      <c r="H16" s="13" t="e">
        <f t="shared" si="0"/>
        <v>#DIV/0!</v>
      </c>
    </row>
    <row r="17" spans="1:13" ht="76.5">
      <c r="A17" s="9"/>
      <c r="B17" s="7" t="s">
        <v>71</v>
      </c>
      <c r="C17" s="9" t="s">
        <v>55</v>
      </c>
      <c r="D17" s="13">
        <v>0</v>
      </c>
      <c r="E17" s="13">
        <v>0</v>
      </c>
      <c r="F17" s="13">
        <v>0</v>
      </c>
      <c r="G17" s="13">
        <v>0</v>
      </c>
      <c r="H17" s="13" t="e">
        <f>(G17/E17)*100</f>
        <v>#DIV/0!</v>
      </c>
      <c r="L17" s="64"/>
      <c r="M17" s="64"/>
    </row>
    <row r="18" spans="1:8" ht="51">
      <c r="A18" s="9"/>
      <c r="B18" s="7" t="s">
        <v>74</v>
      </c>
      <c r="C18" s="9" t="s">
        <v>66</v>
      </c>
      <c r="D18" s="13">
        <v>248000</v>
      </c>
      <c r="E18" s="13">
        <v>248000</v>
      </c>
      <c r="F18" s="13">
        <v>565200</v>
      </c>
      <c r="G18" s="13">
        <v>565200</v>
      </c>
      <c r="H18" s="13">
        <f>(G18/E18)*100</f>
        <v>227.9032258064516</v>
      </c>
    </row>
    <row r="19" spans="1:8" ht="76.5">
      <c r="A19" s="9"/>
      <c r="B19" s="7" t="s">
        <v>69</v>
      </c>
      <c r="C19" s="9" t="s">
        <v>55</v>
      </c>
      <c r="D19" s="13">
        <v>0</v>
      </c>
      <c r="E19" s="13">
        <v>7346.52</v>
      </c>
      <c r="F19" s="13">
        <v>26073.12</v>
      </c>
      <c r="G19" s="13">
        <v>26073.12</v>
      </c>
      <c r="H19" s="13">
        <f>(G19/E19)*100</f>
        <v>354.90436288201755</v>
      </c>
    </row>
    <row r="20" spans="1:8" ht="63.75">
      <c r="A20" s="9"/>
      <c r="B20" s="7" t="s">
        <v>70</v>
      </c>
      <c r="C20" s="9" t="s">
        <v>64</v>
      </c>
      <c r="D20" s="13">
        <v>0</v>
      </c>
      <c r="E20" s="13">
        <v>0</v>
      </c>
      <c r="F20" s="13">
        <v>0</v>
      </c>
      <c r="G20" s="13">
        <v>0</v>
      </c>
      <c r="H20" s="56" t="e">
        <f t="shared" si="0"/>
        <v>#DIV/0!</v>
      </c>
    </row>
    <row r="21" spans="1:8" ht="25.5">
      <c r="A21" s="9"/>
      <c r="B21" s="7" t="s">
        <v>76</v>
      </c>
      <c r="C21" s="9" t="s">
        <v>75</v>
      </c>
      <c r="D21" s="13">
        <v>0</v>
      </c>
      <c r="E21" s="13">
        <v>0</v>
      </c>
      <c r="F21" s="13">
        <v>0</v>
      </c>
      <c r="G21" s="13">
        <v>0</v>
      </c>
      <c r="H21" s="56" t="e">
        <f t="shared" si="0"/>
        <v>#DIV/0!</v>
      </c>
    </row>
    <row r="22" spans="1:8" ht="25.5">
      <c r="A22" s="9"/>
      <c r="B22" s="7" t="s">
        <v>142</v>
      </c>
      <c r="C22" s="9" t="s">
        <v>141</v>
      </c>
      <c r="D22" s="13">
        <v>0</v>
      </c>
      <c r="E22" s="13">
        <v>10000</v>
      </c>
      <c r="F22" s="13">
        <v>10000</v>
      </c>
      <c r="G22" s="13">
        <v>10000</v>
      </c>
      <c r="H22" s="56">
        <f t="shared" si="0"/>
        <v>100</v>
      </c>
    </row>
    <row r="23" spans="1:8" ht="23.25" customHeight="1">
      <c r="A23" s="60" t="s">
        <v>9</v>
      </c>
      <c r="B23" s="60"/>
      <c r="C23" s="60"/>
      <c r="D23" s="29">
        <f>SUM(D24:D33)</f>
        <v>12574800</v>
      </c>
      <c r="E23" s="29">
        <f>SUM(E24:E33)</f>
        <v>13697465</v>
      </c>
      <c r="F23" s="29">
        <f>SUM(F24:F33)</f>
        <v>11007133.959999999</v>
      </c>
      <c r="G23" s="29">
        <f>SUM(G24:G33)</f>
        <v>13697465</v>
      </c>
      <c r="H23" s="29">
        <f t="shared" si="0"/>
        <v>100</v>
      </c>
    </row>
    <row r="24" spans="1:8" ht="39.75" customHeight="1">
      <c r="A24" s="12"/>
      <c r="B24" s="9" t="s">
        <v>67</v>
      </c>
      <c r="C24" s="9" t="s">
        <v>10</v>
      </c>
      <c r="D24" s="13">
        <v>8982400</v>
      </c>
      <c r="E24" s="13">
        <v>8982400</v>
      </c>
      <c r="F24" s="13">
        <v>6736797</v>
      </c>
      <c r="G24" s="13">
        <v>8982400</v>
      </c>
      <c r="H24" s="13">
        <f t="shared" si="0"/>
        <v>100</v>
      </c>
    </row>
    <row r="25" spans="1:8" ht="39.75" customHeight="1">
      <c r="A25" s="12"/>
      <c r="B25" s="9" t="s">
        <v>126</v>
      </c>
      <c r="C25" s="9" t="s">
        <v>127</v>
      </c>
      <c r="D25" s="13">
        <v>605400</v>
      </c>
      <c r="E25" s="13">
        <v>786000</v>
      </c>
      <c r="F25" s="13">
        <v>634650</v>
      </c>
      <c r="G25" s="13">
        <v>786000</v>
      </c>
      <c r="H25" s="13">
        <f t="shared" si="0"/>
        <v>100</v>
      </c>
    </row>
    <row r="26" spans="1:8" ht="38.25">
      <c r="A26" s="12"/>
      <c r="B26" s="9" t="s">
        <v>82</v>
      </c>
      <c r="C26" s="9" t="s">
        <v>61</v>
      </c>
      <c r="D26" s="13">
        <v>0</v>
      </c>
      <c r="E26" s="13">
        <v>942100</v>
      </c>
      <c r="F26" s="13">
        <v>942100</v>
      </c>
      <c r="G26" s="13">
        <v>942100</v>
      </c>
      <c r="H26" s="13">
        <f>(G26/E26)*100</f>
        <v>100</v>
      </c>
    </row>
    <row r="27" spans="1:8" ht="38.25">
      <c r="A27" s="12"/>
      <c r="B27" s="9" t="s">
        <v>83</v>
      </c>
      <c r="C27" s="9" t="s">
        <v>62</v>
      </c>
      <c r="D27" s="13">
        <v>40900</v>
      </c>
      <c r="E27" s="13">
        <v>40865</v>
      </c>
      <c r="F27" s="13">
        <v>20432.46</v>
      </c>
      <c r="G27" s="13">
        <v>40865</v>
      </c>
      <c r="H27" s="13">
        <f>(G27/E27)*100</f>
        <v>100</v>
      </c>
    </row>
    <row r="28" spans="1:8" ht="18" customHeight="1">
      <c r="A28" s="12"/>
      <c r="B28" s="51" t="s">
        <v>130</v>
      </c>
      <c r="C28" s="9" t="s">
        <v>131</v>
      </c>
      <c r="D28" s="13">
        <v>0</v>
      </c>
      <c r="E28" s="13">
        <v>0</v>
      </c>
      <c r="F28" s="13">
        <v>0</v>
      </c>
      <c r="G28" s="13">
        <v>0</v>
      </c>
      <c r="H28" s="13" t="e">
        <f>(G28/E28)*100</f>
        <v>#DIV/0!</v>
      </c>
    </row>
    <row r="29" spans="1:8" ht="51">
      <c r="A29" s="12"/>
      <c r="B29" s="51" t="s">
        <v>132</v>
      </c>
      <c r="C29" s="9" t="s">
        <v>133</v>
      </c>
      <c r="D29" s="13">
        <v>0</v>
      </c>
      <c r="E29" s="13">
        <v>0</v>
      </c>
      <c r="F29" s="13">
        <v>0</v>
      </c>
      <c r="G29" s="13">
        <v>0</v>
      </c>
      <c r="H29" s="13" t="e">
        <f>(G29/E29)*100</f>
        <v>#DIV/0!</v>
      </c>
    </row>
    <row r="30" spans="1:8" ht="60" customHeight="1">
      <c r="A30" s="12"/>
      <c r="B30" s="9" t="s">
        <v>84</v>
      </c>
      <c r="C30" s="9" t="s">
        <v>56</v>
      </c>
      <c r="D30" s="13">
        <v>2453900</v>
      </c>
      <c r="E30" s="13">
        <v>2453900</v>
      </c>
      <c r="F30" s="13">
        <v>2453899.99</v>
      </c>
      <c r="G30" s="13">
        <v>2453900</v>
      </c>
      <c r="H30" s="13">
        <f t="shared" si="0"/>
        <v>100</v>
      </c>
    </row>
    <row r="31" spans="1:8" ht="25.5">
      <c r="A31" s="12"/>
      <c r="B31" s="9" t="s">
        <v>85</v>
      </c>
      <c r="C31" s="9" t="s">
        <v>63</v>
      </c>
      <c r="D31" s="13">
        <v>0</v>
      </c>
      <c r="E31" s="13">
        <v>0</v>
      </c>
      <c r="F31" s="13">
        <v>0</v>
      </c>
      <c r="G31" s="13">
        <v>0</v>
      </c>
      <c r="H31" s="13" t="e">
        <f>(G31/E31)*100</f>
        <v>#DIV/0!</v>
      </c>
    </row>
    <row r="32" spans="1:8" ht="48" customHeight="1">
      <c r="A32" s="9"/>
      <c r="B32" s="9" t="s">
        <v>86</v>
      </c>
      <c r="C32" s="9" t="s">
        <v>43</v>
      </c>
      <c r="D32" s="13">
        <v>7700</v>
      </c>
      <c r="E32" s="13">
        <v>7700</v>
      </c>
      <c r="F32" s="13">
        <v>0</v>
      </c>
      <c r="G32" s="13">
        <v>7700</v>
      </c>
      <c r="H32" s="13">
        <f t="shared" si="0"/>
        <v>100</v>
      </c>
    </row>
    <row r="33" spans="1:8" ht="41.25" customHeight="1">
      <c r="A33" s="9"/>
      <c r="B33" s="9" t="s">
        <v>81</v>
      </c>
      <c r="C33" s="9" t="s">
        <v>11</v>
      </c>
      <c r="D33" s="13">
        <v>484500</v>
      </c>
      <c r="E33" s="13">
        <v>484500</v>
      </c>
      <c r="F33" s="13">
        <v>219254.51</v>
      </c>
      <c r="G33" s="13">
        <v>484500</v>
      </c>
      <c r="H33" s="13">
        <f>(G33/E33)*100</f>
        <v>100</v>
      </c>
    </row>
    <row r="34" spans="1:8" ht="35.25" customHeight="1">
      <c r="A34" s="9"/>
      <c r="B34" s="30" t="s">
        <v>12</v>
      </c>
      <c r="C34" s="31"/>
      <c r="D34" s="29">
        <f>D23+D6</f>
        <v>18106800</v>
      </c>
      <c r="E34" s="29">
        <f>E23+E6</f>
        <v>19292768.42</v>
      </c>
      <c r="F34" s="29">
        <f>F23+F6</f>
        <v>15479423.86</v>
      </c>
      <c r="G34" s="29">
        <f>G23+G6</f>
        <v>19743104.59</v>
      </c>
      <c r="H34" s="29">
        <f t="shared" si="0"/>
        <v>102.33422264859175</v>
      </c>
    </row>
    <row r="36" ht="12.75">
      <c r="D36" s="54"/>
    </row>
  </sheetData>
  <sheetProtection/>
  <mergeCells count="5">
    <mergeCell ref="A23:C23"/>
    <mergeCell ref="A5:B5"/>
    <mergeCell ref="A6:C6"/>
    <mergeCell ref="A2:H2"/>
    <mergeCell ref="L17:M17"/>
  </mergeCells>
  <printOptions gridLines="1"/>
  <pageMargins left="0.9448818897637796" right="0.3937007874015748" top="0.5905511811023623" bottom="0.5905511811023623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C10">
      <selection activeCell="L32" sqref="L32"/>
    </sheetView>
  </sheetViews>
  <sheetFormatPr defaultColWidth="9.00390625" defaultRowHeight="12.75"/>
  <cols>
    <col min="1" max="1" width="0.2421875" style="1" customWidth="1"/>
    <col min="2" max="2" width="28.875" style="2" customWidth="1"/>
    <col min="3" max="3" width="48.00390625" style="1" customWidth="1"/>
    <col min="4" max="4" width="20.125" style="52" customWidth="1"/>
    <col min="5" max="9" width="0" style="1" hidden="1" customWidth="1"/>
    <col min="10" max="10" width="15.75390625" style="57" customWidth="1"/>
    <col min="11" max="11" width="15.875" style="1" customWidth="1"/>
    <col min="12" max="12" width="16.00390625" style="1" customWidth="1"/>
    <col min="13" max="13" width="17.25390625" style="1" customWidth="1"/>
    <col min="14" max="235" width="9.125" style="1" customWidth="1"/>
    <col min="236" max="16384" width="9.125" style="1" customWidth="1"/>
  </cols>
  <sheetData>
    <row r="1" spans="1:13" ht="15.75">
      <c r="A1" s="68"/>
      <c r="B1" s="68"/>
      <c r="C1" s="68"/>
      <c r="D1" s="68"/>
      <c r="L1" s="26"/>
      <c r="M1" s="26"/>
    </row>
    <row r="2" spans="1:4" ht="15.75" customHeight="1">
      <c r="A2" s="67" t="s">
        <v>33</v>
      </c>
      <c r="B2" s="67"/>
      <c r="C2" s="67"/>
      <c r="D2" s="67"/>
    </row>
    <row r="3" ht="20.25" customHeight="1">
      <c r="C3" s="3"/>
    </row>
    <row r="4" spans="1:13" ht="68.25" customHeight="1">
      <c r="A4" s="61" t="s">
        <v>1</v>
      </c>
      <c r="B4" s="61"/>
      <c r="C4" s="25" t="s">
        <v>32</v>
      </c>
      <c r="D4" s="25" t="s">
        <v>135</v>
      </c>
      <c r="E4" s="25" t="s">
        <v>57</v>
      </c>
      <c r="F4" s="25" t="s">
        <v>58</v>
      </c>
      <c r="G4" s="25" t="s">
        <v>59</v>
      </c>
      <c r="H4" s="25" t="s">
        <v>46</v>
      </c>
      <c r="I4" s="25" t="s">
        <v>50</v>
      </c>
      <c r="J4" s="58" t="s">
        <v>136</v>
      </c>
      <c r="K4" s="25" t="s">
        <v>137</v>
      </c>
      <c r="L4" s="25" t="s">
        <v>138</v>
      </c>
      <c r="M4" s="25" t="s">
        <v>125</v>
      </c>
    </row>
    <row r="5" spans="1:13" ht="20.25" customHeight="1">
      <c r="A5" s="4"/>
      <c r="B5" s="32" t="s">
        <v>91</v>
      </c>
      <c r="C5" s="33" t="s">
        <v>31</v>
      </c>
      <c r="D5" s="34">
        <f>SUM(D6:D8)</f>
        <v>10027791.05</v>
      </c>
      <c r="E5" s="35"/>
      <c r="F5" s="36"/>
      <c r="G5" s="37"/>
      <c r="H5" s="37"/>
      <c r="I5" s="38"/>
      <c r="J5" s="34">
        <f>SUM(J6:J8)</f>
        <v>10197223.65</v>
      </c>
      <c r="K5" s="34">
        <f>SUM(K6:K8)</f>
        <v>6880389.59</v>
      </c>
      <c r="L5" s="34">
        <f>SUM(L6:L8)</f>
        <v>10027791.05</v>
      </c>
      <c r="M5" s="34">
        <f>(L5/J5)*100</f>
        <v>98.33844381749928</v>
      </c>
    </row>
    <row r="6" spans="1:13" ht="53.25" customHeight="1">
      <c r="A6" s="4"/>
      <c r="B6" s="21" t="s">
        <v>92</v>
      </c>
      <c r="C6" s="20" t="s">
        <v>30</v>
      </c>
      <c r="D6" s="19">
        <v>1504000</v>
      </c>
      <c r="E6" s="14"/>
      <c r="F6" s="15"/>
      <c r="G6" s="16"/>
      <c r="H6" s="16"/>
      <c r="I6" s="10"/>
      <c r="J6" s="19">
        <v>1504000</v>
      </c>
      <c r="K6" s="19">
        <v>1108199.93</v>
      </c>
      <c r="L6" s="19">
        <v>1504000</v>
      </c>
      <c r="M6" s="19">
        <f aca="true" t="shared" si="0" ref="M6:M28">(L6/J6)*100</f>
        <v>100</v>
      </c>
    </row>
    <row r="7" spans="1:13" ht="72" customHeight="1">
      <c r="A7" s="4"/>
      <c r="B7" s="21" t="s">
        <v>93</v>
      </c>
      <c r="C7" s="20" t="s">
        <v>29</v>
      </c>
      <c r="D7" s="19">
        <v>5930791.05</v>
      </c>
      <c r="E7" s="14"/>
      <c r="F7" s="15"/>
      <c r="G7" s="16"/>
      <c r="H7" s="16"/>
      <c r="I7" s="10"/>
      <c r="J7" s="59">
        <v>5919623.65</v>
      </c>
      <c r="K7" s="19">
        <v>4019754.5</v>
      </c>
      <c r="L7" s="19">
        <v>5930791.05</v>
      </c>
      <c r="M7" s="19">
        <f t="shared" si="0"/>
        <v>100.18865050652333</v>
      </c>
    </row>
    <row r="8" spans="1:13" ht="15.75">
      <c r="A8" s="4"/>
      <c r="B8" s="21" t="s">
        <v>94</v>
      </c>
      <c r="C8" s="20" t="s">
        <v>28</v>
      </c>
      <c r="D8" s="19">
        <v>2593000</v>
      </c>
      <c r="E8" s="14"/>
      <c r="F8" s="15"/>
      <c r="G8" s="16"/>
      <c r="H8" s="16"/>
      <c r="I8" s="10"/>
      <c r="J8" s="59">
        <v>2773600</v>
      </c>
      <c r="K8" s="19">
        <v>1752435.16</v>
      </c>
      <c r="L8" s="19">
        <v>2593000</v>
      </c>
      <c r="M8" s="19">
        <f t="shared" si="0"/>
        <v>93.48860686472455</v>
      </c>
    </row>
    <row r="9" spans="1:13" ht="20.25" customHeight="1">
      <c r="A9" s="4"/>
      <c r="B9" s="32" t="s">
        <v>95</v>
      </c>
      <c r="C9" s="33" t="s">
        <v>27</v>
      </c>
      <c r="D9" s="34">
        <f>D10</f>
        <v>484500</v>
      </c>
      <c r="E9" s="66"/>
      <c r="F9" s="66"/>
      <c r="G9" s="66"/>
      <c r="H9" s="66"/>
      <c r="I9" s="66"/>
      <c r="J9" s="34">
        <f>J10</f>
        <v>484500</v>
      </c>
      <c r="K9" s="34">
        <f>K10</f>
        <v>219254.51</v>
      </c>
      <c r="L9" s="34">
        <f>L10</f>
        <v>484500</v>
      </c>
      <c r="M9" s="34">
        <f t="shared" si="0"/>
        <v>100</v>
      </c>
    </row>
    <row r="10" spans="1:13" ht="20.25" customHeight="1">
      <c r="A10" s="4"/>
      <c r="B10" s="21" t="s">
        <v>96</v>
      </c>
      <c r="C10" s="20" t="s">
        <v>26</v>
      </c>
      <c r="D10" s="19">
        <v>484500</v>
      </c>
      <c r="E10" s="65"/>
      <c r="F10" s="65"/>
      <c r="G10" s="65"/>
      <c r="H10" s="65"/>
      <c r="I10" s="65"/>
      <c r="J10" s="59">
        <v>484500</v>
      </c>
      <c r="K10" s="19">
        <v>219254.51</v>
      </c>
      <c r="L10" s="19">
        <v>484500</v>
      </c>
      <c r="M10" s="19">
        <f t="shared" si="0"/>
        <v>100</v>
      </c>
    </row>
    <row r="11" spans="1:13" ht="31.5" customHeight="1">
      <c r="A11" s="4"/>
      <c r="B11" s="32" t="s">
        <v>97</v>
      </c>
      <c r="C11" s="33" t="s">
        <v>25</v>
      </c>
      <c r="D11" s="34">
        <f>SUM(D12:D12)</f>
        <v>100000</v>
      </c>
      <c r="E11" s="35"/>
      <c r="F11" s="35"/>
      <c r="G11" s="35"/>
      <c r="H11" s="35"/>
      <c r="I11" s="35"/>
      <c r="J11" s="34">
        <f>SUM(J12:J12)</f>
        <v>100000</v>
      </c>
      <c r="K11" s="34">
        <f>SUM(K12:K12)</f>
        <v>76950</v>
      </c>
      <c r="L11" s="34">
        <f>SUM(L12:L12)</f>
        <v>100000</v>
      </c>
      <c r="M11" s="34">
        <f t="shared" si="0"/>
        <v>100</v>
      </c>
    </row>
    <row r="12" spans="1:13" ht="50.25" customHeight="1">
      <c r="A12" s="4"/>
      <c r="B12" s="21" t="s">
        <v>98</v>
      </c>
      <c r="C12" s="20" t="s">
        <v>65</v>
      </c>
      <c r="D12" s="19">
        <v>100000</v>
      </c>
      <c r="E12" s="11"/>
      <c r="F12" s="11"/>
      <c r="G12" s="11"/>
      <c r="H12" s="11"/>
      <c r="I12" s="11"/>
      <c r="J12" s="59">
        <v>100000</v>
      </c>
      <c r="K12" s="19">
        <v>76950</v>
      </c>
      <c r="L12" s="59">
        <v>100000</v>
      </c>
      <c r="M12" s="19">
        <f t="shared" si="0"/>
        <v>100</v>
      </c>
    </row>
    <row r="13" spans="1:13" ht="20.25" customHeight="1">
      <c r="A13" s="4"/>
      <c r="B13" s="32" t="s">
        <v>99</v>
      </c>
      <c r="C13" s="33" t="s">
        <v>24</v>
      </c>
      <c r="D13" s="34">
        <f>SUM(D14:D14)</f>
        <v>5500</v>
      </c>
      <c r="E13" s="35"/>
      <c r="F13" s="36"/>
      <c r="G13" s="37"/>
      <c r="H13" s="37"/>
      <c r="I13" s="38"/>
      <c r="J13" s="34">
        <f>SUM(J14:J14)</f>
        <v>5500</v>
      </c>
      <c r="K13" s="34">
        <f>SUM(K14:K14)</f>
        <v>0</v>
      </c>
      <c r="L13" s="34">
        <f>SUM(L14:L14)</f>
        <v>5500</v>
      </c>
      <c r="M13" s="34">
        <f t="shared" si="0"/>
        <v>100</v>
      </c>
    </row>
    <row r="14" spans="1:13" ht="20.25" customHeight="1">
      <c r="A14" s="4"/>
      <c r="B14" s="21" t="s">
        <v>100</v>
      </c>
      <c r="C14" s="20" t="s">
        <v>23</v>
      </c>
      <c r="D14" s="19">
        <v>5500</v>
      </c>
      <c r="E14" s="14"/>
      <c r="F14" s="15"/>
      <c r="G14" s="16"/>
      <c r="H14" s="16"/>
      <c r="I14" s="10"/>
      <c r="J14" s="59">
        <v>5500</v>
      </c>
      <c r="K14" s="19">
        <v>0</v>
      </c>
      <c r="L14" s="59">
        <v>5500</v>
      </c>
      <c r="M14" s="19">
        <f t="shared" si="0"/>
        <v>100</v>
      </c>
    </row>
    <row r="15" spans="1:13" ht="25.5" customHeight="1">
      <c r="A15" s="17"/>
      <c r="B15" s="32" t="s">
        <v>101</v>
      </c>
      <c r="C15" s="33" t="s">
        <v>22</v>
      </c>
      <c r="D15" s="34">
        <f>SUM(D16:D17)</f>
        <v>2562853.9</v>
      </c>
      <c r="E15" s="35"/>
      <c r="F15" s="36"/>
      <c r="G15" s="37"/>
      <c r="H15" s="37"/>
      <c r="I15" s="38"/>
      <c r="J15" s="34">
        <f>SUM(J16:J17)</f>
        <v>2612853.9</v>
      </c>
      <c r="K15" s="34">
        <f>SUM(K16:K17)</f>
        <v>2476916.42</v>
      </c>
      <c r="L15" s="34">
        <f>SUM(L16:L17)</f>
        <v>2612853.9</v>
      </c>
      <c r="M15" s="34">
        <f t="shared" si="0"/>
        <v>100</v>
      </c>
    </row>
    <row r="16" spans="1:13" ht="25.5" customHeight="1">
      <c r="A16" s="17"/>
      <c r="B16" s="21" t="s">
        <v>102</v>
      </c>
      <c r="C16" s="20" t="s">
        <v>21</v>
      </c>
      <c r="D16" s="19">
        <v>6500</v>
      </c>
      <c r="E16" s="14"/>
      <c r="F16" s="15"/>
      <c r="G16" s="16"/>
      <c r="H16" s="16"/>
      <c r="I16" s="10"/>
      <c r="J16" s="59">
        <v>56500</v>
      </c>
      <c r="K16" s="19">
        <v>20562.53</v>
      </c>
      <c r="L16" s="59">
        <v>56500</v>
      </c>
      <c r="M16" s="19">
        <f t="shared" si="0"/>
        <v>100</v>
      </c>
    </row>
    <row r="17" spans="1:13" ht="25.5" customHeight="1">
      <c r="A17" s="17"/>
      <c r="B17" s="21" t="s">
        <v>103</v>
      </c>
      <c r="C17" s="20" t="s">
        <v>20</v>
      </c>
      <c r="D17" s="19">
        <v>2556353.9</v>
      </c>
      <c r="E17" s="14"/>
      <c r="F17" s="15"/>
      <c r="G17" s="16"/>
      <c r="H17" s="16"/>
      <c r="I17" s="10"/>
      <c r="J17" s="59">
        <v>2556353.9</v>
      </c>
      <c r="K17" s="19">
        <v>2456353.89</v>
      </c>
      <c r="L17" s="59">
        <v>2556353.9</v>
      </c>
      <c r="M17" s="19">
        <f t="shared" si="0"/>
        <v>100</v>
      </c>
    </row>
    <row r="18" spans="1:13" ht="15.75" customHeight="1">
      <c r="A18" s="17"/>
      <c r="B18" s="32" t="s">
        <v>104</v>
      </c>
      <c r="C18" s="33" t="s">
        <v>19</v>
      </c>
      <c r="D18" s="34">
        <f>D19</f>
        <v>4981001.66</v>
      </c>
      <c r="E18" s="35"/>
      <c r="F18" s="36"/>
      <c r="G18" s="37"/>
      <c r="H18" s="37"/>
      <c r="I18" s="38"/>
      <c r="J18" s="34">
        <f>J19</f>
        <v>5938101.66</v>
      </c>
      <c r="K18" s="34">
        <f>K19</f>
        <v>4080431.71</v>
      </c>
      <c r="L18" s="34">
        <f>L19</f>
        <v>5938101.66</v>
      </c>
      <c r="M18" s="34">
        <f t="shared" si="0"/>
        <v>100</v>
      </c>
    </row>
    <row r="19" spans="1:13" ht="15.75" customHeight="1">
      <c r="A19" s="17"/>
      <c r="B19" s="21" t="s">
        <v>105</v>
      </c>
      <c r="C19" s="20" t="s">
        <v>44</v>
      </c>
      <c r="D19" s="19">
        <v>4981001.66</v>
      </c>
      <c r="E19" s="14"/>
      <c r="F19" s="15"/>
      <c r="G19" s="16"/>
      <c r="H19" s="16"/>
      <c r="I19" s="10"/>
      <c r="J19" s="59">
        <v>5938101.66</v>
      </c>
      <c r="K19" s="19">
        <v>4080431.71</v>
      </c>
      <c r="L19" s="59">
        <v>5938101.66</v>
      </c>
      <c r="M19" s="19">
        <f t="shared" si="0"/>
        <v>100</v>
      </c>
    </row>
    <row r="20" spans="1:13" ht="24" customHeight="1">
      <c r="A20" s="17"/>
      <c r="B20" s="32" t="s">
        <v>106</v>
      </c>
      <c r="C20" s="33" t="s">
        <v>18</v>
      </c>
      <c r="D20" s="34">
        <f>D21</f>
        <v>222624.95</v>
      </c>
      <c r="E20" s="35"/>
      <c r="F20" s="36"/>
      <c r="G20" s="37"/>
      <c r="H20" s="37"/>
      <c r="I20" s="38"/>
      <c r="J20" s="34">
        <f>J21</f>
        <v>232060.77</v>
      </c>
      <c r="K20" s="34">
        <f>K21</f>
        <v>179529.18</v>
      </c>
      <c r="L20" s="34">
        <f>L21</f>
        <v>232060.77</v>
      </c>
      <c r="M20" s="34">
        <f t="shared" si="0"/>
        <v>100</v>
      </c>
    </row>
    <row r="21" spans="1:13" ht="24" customHeight="1">
      <c r="A21" s="17"/>
      <c r="B21" s="21" t="s">
        <v>107</v>
      </c>
      <c r="C21" s="20" t="s">
        <v>17</v>
      </c>
      <c r="D21" s="19">
        <v>222624.95</v>
      </c>
      <c r="E21" s="14"/>
      <c r="F21" s="15"/>
      <c r="G21" s="16"/>
      <c r="H21" s="16"/>
      <c r="I21" s="10"/>
      <c r="J21" s="59">
        <v>232060.77</v>
      </c>
      <c r="K21" s="19">
        <v>179529.18</v>
      </c>
      <c r="L21" s="59">
        <v>232060.77</v>
      </c>
      <c r="M21" s="19">
        <f t="shared" si="0"/>
        <v>100</v>
      </c>
    </row>
    <row r="22" spans="1:13" ht="24" customHeight="1">
      <c r="A22" s="17"/>
      <c r="B22" s="32" t="s">
        <v>108</v>
      </c>
      <c r="C22" s="33" t="s">
        <v>16</v>
      </c>
      <c r="D22" s="34">
        <f>D23</f>
        <v>25000</v>
      </c>
      <c r="E22" s="35"/>
      <c r="F22" s="36"/>
      <c r="G22" s="37"/>
      <c r="H22" s="37"/>
      <c r="I22" s="38"/>
      <c r="J22" s="34">
        <f>J23</f>
        <v>25000</v>
      </c>
      <c r="K22" s="34">
        <f>K23</f>
        <v>5940</v>
      </c>
      <c r="L22" s="34">
        <f>L23</f>
        <v>25000</v>
      </c>
      <c r="M22" s="34">
        <f t="shared" si="0"/>
        <v>100</v>
      </c>
    </row>
    <row r="23" spans="1:13" ht="24" customHeight="1">
      <c r="A23" s="17"/>
      <c r="B23" s="21" t="s">
        <v>109</v>
      </c>
      <c r="C23" s="20" t="s">
        <v>15</v>
      </c>
      <c r="D23" s="19">
        <v>25000</v>
      </c>
      <c r="E23" s="14"/>
      <c r="F23" s="15"/>
      <c r="G23" s="16"/>
      <c r="H23" s="16"/>
      <c r="I23" s="10"/>
      <c r="J23" s="19">
        <v>25000</v>
      </c>
      <c r="K23" s="19">
        <v>5940</v>
      </c>
      <c r="L23" s="19">
        <v>25000</v>
      </c>
      <c r="M23" s="19">
        <f t="shared" si="0"/>
        <v>100</v>
      </c>
    </row>
    <row r="24" spans="1:13" ht="32.25" customHeight="1">
      <c r="A24" s="17"/>
      <c r="B24" s="32" t="s">
        <v>88</v>
      </c>
      <c r="C24" s="33" t="s">
        <v>90</v>
      </c>
      <c r="D24" s="34">
        <f>D25</f>
        <v>0</v>
      </c>
      <c r="E24" s="35"/>
      <c r="F24" s="36"/>
      <c r="G24" s="37"/>
      <c r="H24" s="37"/>
      <c r="I24" s="38"/>
      <c r="J24" s="34">
        <f>J25</f>
        <v>0</v>
      </c>
      <c r="K24" s="34">
        <f>K25</f>
        <v>0</v>
      </c>
      <c r="L24" s="34">
        <f>L25</f>
        <v>0</v>
      </c>
      <c r="M24" s="34" t="e">
        <f t="shared" si="0"/>
        <v>#DIV/0!</v>
      </c>
    </row>
    <row r="25" spans="1:13" ht="31.5">
      <c r="A25" s="17"/>
      <c r="B25" s="21" t="s">
        <v>87</v>
      </c>
      <c r="C25" s="20" t="s">
        <v>89</v>
      </c>
      <c r="D25" s="19">
        <v>0</v>
      </c>
      <c r="E25" s="14"/>
      <c r="F25" s="15"/>
      <c r="G25" s="16"/>
      <c r="H25" s="16"/>
      <c r="I25" s="10"/>
      <c r="J25" s="59">
        <v>0</v>
      </c>
      <c r="K25" s="19">
        <v>0</v>
      </c>
      <c r="L25" s="19">
        <v>0</v>
      </c>
      <c r="M25" s="19" t="e">
        <f t="shared" si="0"/>
        <v>#DIV/0!</v>
      </c>
    </row>
    <row r="26" spans="1:13" ht="49.5" customHeight="1">
      <c r="A26" s="17"/>
      <c r="B26" s="32" t="s">
        <v>110</v>
      </c>
      <c r="C26" s="33" t="s">
        <v>45</v>
      </c>
      <c r="D26" s="34">
        <f>D27</f>
        <v>34380</v>
      </c>
      <c r="E26" s="35"/>
      <c r="F26" s="36"/>
      <c r="G26" s="37"/>
      <c r="H26" s="37"/>
      <c r="I26" s="38"/>
      <c r="J26" s="34">
        <f>J27</f>
        <v>34380</v>
      </c>
      <c r="K26" s="34">
        <f>K27</f>
        <v>22920</v>
      </c>
      <c r="L26" s="34">
        <f>L27</f>
        <v>34380</v>
      </c>
      <c r="M26" s="34">
        <f t="shared" si="0"/>
        <v>100</v>
      </c>
    </row>
    <row r="27" spans="1:13" ht="31.5">
      <c r="A27" s="17"/>
      <c r="B27" s="21" t="s">
        <v>111</v>
      </c>
      <c r="C27" s="20" t="s">
        <v>14</v>
      </c>
      <c r="D27" s="19">
        <v>34380</v>
      </c>
      <c r="E27" s="14"/>
      <c r="F27" s="15"/>
      <c r="G27" s="16"/>
      <c r="H27" s="16"/>
      <c r="I27" s="10"/>
      <c r="J27" s="59">
        <v>34380</v>
      </c>
      <c r="K27" s="19">
        <v>22920</v>
      </c>
      <c r="L27" s="59">
        <v>34380</v>
      </c>
      <c r="M27" s="19">
        <f t="shared" si="0"/>
        <v>100</v>
      </c>
    </row>
    <row r="28" spans="1:13" ht="24.75" customHeight="1">
      <c r="A28" s="9"/>
      <c r="B28" s="39" t="s">
        <v>12</v>
      </c>
      <c r="C28" s="31"/>
      <c r="D28" s="40">
        <f aca="true" t="shared" si="1" ref="D28:L28">SUM(D5+D9+D11+D13+D15+D18+D20+D22+D24+D26)</f>
        <v>18443651.56</v>
      </c>
      <c r="E28" s="40">
        <f t="shared" si="1"/>
        <v>0</v>
      </c>
      <c r="F28" s="40">
        <f t="shared" si="1"/>
        <v>0</v>
      </c>
      <c r="G28" s="40">
        <f t="shared" si="1"/>
        <v>0</v>
      </c>
      <c r="H28" s="40">
        <f t="shared" si="1"/>
        <v>0</v>
      </c>
      <c r="I28" s="40">
        <f t="shared" si="1"/>
        <v>0</v>
      </c>
      <c r="J28" s="40">
        <f t="shared" si="1"/>
        <v>19629619.98</v>
      </c>
      <c r="K28" s="40">
        <f t="shared" si="1"/>
        <v>13942331.41</v>
      </c>
      <c r="L28" s="40">
        <f t="shared" si="1"/>
        <v>19460187.38</v>
      </c>
      <c r="M28" s="40">
        <f t="shared" si="0"/>
        <v>99.13685236814248</v>
      </c>
    </row>
  </sheetData>
  <sheetProtection/>
  <mergeCells count="5">
    <mergeCell ref="E10:I10"/>
    <mergeCell ref="E9:I9"/>
    <mergeCell ref="A2:D2"/>
    <mergeCell ref="A1:D1"/>
    <mergeCell ref="A4:B4"/>
  </mergeCells>
  <printOptions gridLines="1"/>
  <pageMargins left="0.9448818897637796" right="0.3937007874015748" top="0.5905511811023623" bottom="0.5905511811023623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C1">
      <selection activeCell="M15" sqref="M15"/>
    </sheetView>
  </sheetViews>
  <sheetFormatPr defaultColWidth="9.00390625" defaultRowHeight="12.75"/>
  <cols>
    <col min="1" max="1" width="0.2421875" style="1" customWidth="1"/>
    <col min="2" max="2" width="28.875" style="2" customWidth="1"/>
    <col min="3" max="3" width="48.00390625" style="1" customWidth="1"/>
    <col min="4" max="4" width="14.875" style="1" customWidth="1"/>
    <col min="5" max="9" width="0" style="1" hidden="1" customWidth="1"/>
    <col min="10" max="10" width="15.00390625" style="1" customWidth="1"/>
    <col min="11" max="11" width="14.75390625" style="1" customWidth="1"/>
    <col min="12" max="12" width="15.25390625" style="1" customWidth="1"/>
    <col min="13" max="234" width="9.125" style="1" customWidth="1"/>
    <col min="235" max="16384" width="9.125" style="1" customWidth="1"/>
  </cols>
  <sheetData>
    <row r="1" spans="1:11" ht="15.75">
      <c r="A1" s="68"/>
      <c r="B1" s="68"/>
      <c r="C1" s="68"/>
      <c r="D1" s="68"/>
      <c r="K1" s="26"/>
    </row>
    <row r="2" spans="1:4" ht="15.75" customHeight="1">
      <c r="A2" s="67" t="s">
        <v>34</v>
      </c>
      <c r="B2" s="67"/>
      <c r="C2" s="67"/>
      <c r="D2" s="67"/>
    </row>
    <row r="3" ht="20.25" customHeight="1">
      <c r="C3" s="3"/>
    </row>
    <row r="4" spans="1:12" ht="59.25" customHeight="1">
      <c r="A4" s="61" t="s">
        <v>1</v>
      </c>
      <c r="B4" s="61"/>
      <c r="C4" s="25" t="s">
        <v>32</v>
      </c>
      <c r="D4" s="25" t="s">
        <v>135</v>
      </c>
      <c r="E4" s="25" t="s">
        <v>53</v>
      </c>
      <c r="F4" s="25" t="s">
        <v>51</v>
      </c>
      <c r="G4" s="25" t="s">
        <v>52</v>
      </c>
      <c r="H4" s="25" t="s">
        <v>46</v>
      </c>
      <c r="I4" s="25" t="s">
        <v>50</v>
      </c>
      <c r="J4" s="25" t="s">
        <v>136</v>
      </c>
      <c r="K4" s="25" t="s">
        <v>137</v>
      </c>
      <c r="L4" s="25" t="s">
        <v>138</v>
      </c>
    </row>
    <row r="5" spans="1:12" ht="33.75" customHeight="1">
      <c r="A5" s="4"/>
      <c r="B5" s="41" t="s">
        <v>115</v>
      </c>
      <c r="C5" s="42" t="s">
        <v>35</v>
      </c>
      <c r="D5" s="43">
        <f>D6+D8</f>
        <v>336851.55999999866</v>
      </c>
      <c r="E5" s="43">
        <f aca="true" t="shared" si="0" ref="E5:K5">E6+E8</f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336851.55999999866</v>
      </c>
      <c r="K5" s="43">
        <f t="shared" si="0"/>
        <v>-1537092.4499999993</v>
      </c>
      <c r="L5" s="43">
        <f>L8</f>
        <v>-113484.6099999994</v>
      </c>
    </row>
    <row r="6" spans="1:12" ht="42.75">
      <c r="A6" s="4"/>
      <c r="B6" s="44" t="s">
        <v>114</v>
      </c>
      <c r="C6" s="45" t="s">
        <v>124</v>
      </c>
      <c r="D6" s="22">
        <f>D7</f>
        <v>0</v>
      </c>
      <c r="E6" s="22">
        <f aca="true" t="shared" si="1" ref="E6:L6">E7</f>
        <v>0</v>
      </c>
      <c r="F6" s="22">
        <f t="shared" si="1"/>
        <v>0</v>
      </c>
      <c r="G6" s="22">
        <f t="shared" si="1"/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0</v>
      </c>
    </row>
    <row r="7" spans="1:12" ht="60">
      <c r="A7" s="4"/>
      <c r="B7" s="23" t="s">
        <v>112</v>
      </c>
      <c r="C7" s="24" t="s">
        <v>113</v>
      </c>
      <c r="D7" s="46">
        <v>0</v>
      </c>
      <c r="E7" s="47"/>
      <c r="F7" s="48"/>
      <c r="G7" s="49"/>
      <c r="H7" s="49"/>
      <c r="I7" s="50"/>
      <c r="J7" s="46">
        <v>0</v>
      </c>
      <c r="K7" s="46">
        <v>0</v>
      </c>
      <c r="L7" s="46">
        <v>0</v>
      </c>
    </row>
    <row r="8" spans="1:12" ht="28.5">
      <c r="A8" s="4"/>
      <c r="B8" s="44" t="s">
        <v>116</v>
      </c>
      <c r="C8" s="45" t="s">
        <v>36</v>
      </c>
      <c r="D8" s="22">
        <f aca="true" t="shared" si="2" ref="D8:L8">SUM(D11+D15)</f>
        <v>336851.55999999866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336851.55999999866</v>
      </c>
      <c r="K8" s="22">
        <f t="shared" si="2"/>
        <v>-1537092.4499999993</v>
      </c>
      <c r="L8" s="22">
        <f t="shared" si="2"/>
        <v>-113484.6099999994</v>
      </c>
    </row>
    <row r="9" spans="1:12" ht="15.75">
      <c r="A9" s="4"/>
      <c r="B9" s="23" t="s">
        <v>117</v>
      </c>
      <c r="C9" s="24" t="s">
        <v>37</v>
      </c>
      <c r="D9" s="19">
        <f>D11</f>
        <v>-18106800</v>
      </c>
      <c r="E9" s="14"/>
      <c r="F9" s="15"/>
      <c r="G9" s="16"/>
      <c r="H9" s="16"/>
      <c r="I9" s="10"/>
      <c r="J9" s="19">
        <f>J11</f>
        <v>-19292768.42</v>
      </c>
      <c r="K9" s="19">
        <f>K11</f>
        <v>-15479423.86</v>
      </c>
      <c r="L9" s="19">
        <f>L11</f>
        <v>-19743104.59</v>
      </c>
    </row>
    <row r="10" spans="1:12" ht="30">
      <c r="A10" s="4"/>
      <c r="B10" s="23" t="s">
        <v>118</v>
      </c>
      <c r="C10" s="24" t="s">
        <v>38</v>
      </c>
      <c r="D10" s="19">
        <f>D11</f>
        <v>-18106800</v>
      </c>
      <c r="E10" s="14"/>
      <c r="F10" s="15"/>
      <c r="G10" s="16"/>
      <c r="H10" s="16"/>
      <c r="I10" s="10"/>
      <c r="J10" s="19">
        <f>J11</f>
        <v>-19292768.42</v>
      </c>
      <c r="K10" s="19">
        <f>K11</f>
        <v>-15479423.86</v>
      </c>
      <c r="L10" s="19">
        <f>L11</f>
        <v>-19743104.59</v>
      </c>
    </row>
    <row r="11" spans="1:12" ht="30">
      <c r="A11" s="4"/>
      <c r="B11" s="23" t="s">
        <v>119</v>
      </c>
      <c r="C11" s="24" t="s">
        <v>39</v>
      </c>
      <c r="D11" s="19">
        <f>-Доходы!D34</f>
        <v>-18106800</v>
      </c>
      <c r="E11" s="14"/>
      <c r="F11" s="15"/>
      <c r="G11" s="16"/>
      <c r="H11" s="16"/>
      <c r="I11" s="10"/>
      <c r="J11" s="19">
        <f>-Доходы!E34</f>
        <v>-19292768.42</v>
      </c>
      <c r="K11" s="19">
        <f>-Доходы!F34</f>
        <v>-15479423.86</v>
      </c>
      <c r="L11" s="19">
        <f>-Доходы!G34</f>
        <v>-19743104.59</v>
      </c>
    </row>
    <row r="12" spans="1:12" ht="15.75">
      <c r="A12" s="4"/>
      <c r="B12" s="23" t="s">
        <v>120</v>
      </c>
      <c r="C12" s="24" t="s">
        <v>40</v>
      </c>
      <c r="D12" s="19">
        <f>D15</f>
        <v>18443651.56</v>
      </c>
      <c r="E12" s="14"/>
      <c r="F12" s="15"/>
      <c r="G12" s="16"/>
      <c r="H12" s="16"/>
      <c r="I12" s="10"/>
      <c r="J12" s="19">
        <f>J15</f>
        <v>19629619.98</v>
      </c>
      <c r="K12" s="19">
        <f>K15</f>
        <v>13942331.41</v>
      </c>
      <c r="L12" s="19">
        <f>L15</f>
        <v>19629619.98</v>
      </c>
    </row>
    <row r="13" spans="1:12" ht="20.25" customHeight="1">
      <c r="A13" s="4"/>
      <c r="B13" s="23" t="s">
        <v>121</v>
      </c>
      <c r="C13" s="24" t="s">
        <v>40</v>
      </c>
      <c r="D13" s="19">
        <f>D15</f>
        <v>18443651.56</v>
      </c>
      <c r="E13" s="65"/>
      <c r="F13" s="65"/>
      <c r="G13" s="65"/>
      <c r="H13" s="65"/>
      <c r="I13" s="65"/>
      <c r="J13" s="19">
        <f>J15</f>
        <v>19629619.98</v>
      </c>
      <c r="K13" s="19">
        <f>K15</f>
        <v>13942331.41</v>
      </c>
      <c r="L13" s="19">
        <f>L15</f>
        <v>19629619.98</v>
      </c>
    </row>
    <row r="14" spans="1:12" ht="20.25" customHeight="1">
      <c r="A14" s="4"/>
      <c r="B14" s="23" t="s">
        <v>122</v>
      </c>
      <c r="C14" s="24" t="s">
        <v>41</v>
      </c>
      <c r="D14" s="19">
        <f>D15</f>
        <v>18443651.56</v>
      </c>
      <c r="E14" s="65"/>
      <c r="F14" s="65"/>
      <c r="G14" s="65"/>
      <c r="H14" s="65"/>
      <c r="I14" s="65"/>
      <c r="J14" s="19">
        <f>J15</f>
        <v>19629619.98</v>
      </c>
      <c r="K14" s="19">
        <f>K15</f>
        <v>13942331.41</v>
      </c>
      <c r="L14" s="19">
        <f>L15</f>
        <v>19629619.98</v>
      </c>
    </row>
    <row r="15" spans="1:12" ht="31.5" customHeight="1">
      <c r="A15" s="4"/>
      <c r="B15" s="23" t="s">
        <v>123</v>
      </c>
      <c r="C15" s="24" t="s">
        <v>42</v>
      </c>
      <c r="D15" s="19">
        <f>Расходы!D28</f>
        <v>18443651.56</v>
      </c>
      <c r="E15" s="11"/>
      <c r="F15" s="11"/>
      <c r="G15" s="11"/>
      <c r="H15" s="11"/>
      <c r="I15" s="11"/>
      <c r="J15" s="46">
        <v>19629619.98</v>
      </c>
      <c r="K15" s="46">
        <v>13942331.41</v>
      </c>
      <c r="L15" s="46">
        <v>19629619.98</v>
      </c>
    </row>
  </sheetData>
  <sheetProtection/>
  <mergeCells count="5">
    <mergeCell ref="A1:D1"/>
    <mergeCell ref="A2:D2"/>
    <mergeCell ref="A4:B4"/>
    <mergeCell ref="E13:I13"/>
    <mergeCell ref="E14:I14"/>
  </mergeCells>
  <printOptions gridLines="1"/>
  <pageMargins left="0.9448818897637796" right="0.3937007874015748" top="0.5905511811023623" bottom="0.5905511811023623" header="0" footer="0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Buh2</cp:lastModifiedBy>
  <cp:lastPrinted>2021-11-09T04:39:30Z</cp:lastPrinted>
  <dcterms:created xsi:type="dcterms:W3CDTF">2008-10-14T06:16:51Z</dcterms:created>
  <dcterms:modified xsi:type="dcterms:W3CDTF">2023-11-13T06:10:08Z</dcterms:modified>
  <cp:category/>
  <cp:version/>
  <cp:contentType/>
  <cp:contentStatus/>
</cp:coreProperties>
</file>